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Milk Projector\"/>
    </mc:Choice>
  </mc:AlternateContent>
  <xr:revisionPtr revIDLastSave="0" documentId="8_{348A287B-A762-44FE-9B05-F6FB81E498D9}" xr6:coauthVersionLast="46" xr6:coauthVersionMax="46" xr10:uidLastSave="{00000000-0000-0000-0000-000000000000}"/>
  <bookViews>
    <workbookView showSheetTabs="0" xWindow="-110" yWindow="-110" windowWidth="19420" windowHeight="10420" xr2:uid="{F3AFE65F-B1C4-4E32-8FEA-92F0B03C0B42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R20" i="1"/>
  <c r="S20" i="1" s="1"/>
  <c r="R19" i="1"/>
  <c r="S19" i="1" s="1"/>
  <c r="R18" i="1"/>
  <c r="S18" i="1" s="1"/>
  <c r="R17" i="1"/>
  <c r="S17" i="1" s="1"/>
  <c r="M20" i="1"/>
  <c r="N20" i="1" s="1"/>
  <c r="M19" i="1"/>
  <c r="N19" i="1" s="1"/>
  <c r="M18" i="1"/>
  <c r="N18" i="1" s="1"/>
  <c r="M17" i="1"/>
  <c r="N17" i="1" s="1"/>
  <c r="H20" i="1"/>
  <c r="I20" i="1" s="1"/>
  <c r="H18" i="1"/>
  <c r="I18" i="1" s="1"/>
  <c r="H17" i="1"/>
  <c r="I17" i="1" s="1"/>
  <c r="C20" i="1"/>
  <c r="D20" i="1" s="1"/>
  <c r="C19" i="1"/>
  <c r="D19" i="1" s="1"/>
  <c r="C18" i="1"/>
  <c r="D18" i="1" s="1"/>
  <c r="C17" i="1"/>
  <c r="D17" i="1" s="1"/>
  <c r="S22" i="1" l="1"/>
  <c r="N22" i="1"/>
  <c r="I22" i="1"/>
  <c r="D22" i="1"/>
  <c r="E22" i="1" l="1"/>
  <c r="D24" i="1"/>
  <c r="D25" i="1"/>
  <c r="J22" i="1"/>
  <c r="D26" i="1"/>
  <c r="O22" i="1"/>
  <c r="D27" i="1"/>
  <c r="T22" i="1"/>
</calcChain>
</file>

<file path=xl/sharedStrings.xml><?xml version="1.0" encoding="utf-8"?>
<sst xmlns="http://schemas.openxmlformats.org/spreadsheetml/2006/main" count="51" uniqueCount="40">
  <si>
    <t>5% reduction up to 30k</t>
  </si>
  <si>
    <t>20% reduction 50-150k</t>
  </si>
  <si>
    <t>10% reduction up to 50k</t>
  </si>
  <si>
    <t>25% reduction &gt;150k</t>
  </si>
  <si>
    <t xml:space="preserve">Anticipated 2021 Payment </t>
  </si>
  <si>
    <t>Payment Band</t>
  </si>
  <si>
    <t xml:space="preserve">Reduction </t>
  </si>
  <si>
    <t xml:space="preserve">Adj Reduction </t>
  </si>
  <si>
    <t>Expected Reduction in 2021</t>
  </si>
  <si>
    <t xml:space="preserve">Calculations assume the payment rate per hectare are the same as the </t>
  </si>
  <si>
    <t xml:space="preserve">base year.  Reductions have been calculated based on the information </t>
  </si>
  <si>
    <t xml:space="preserve">The Farm Office </t>
  </si>
  <si>
    <t xml:space="preserve">Manor Farm </t>
  </si>
  <si>
    <t>Aust</t>
  </si>
  <si>
    <t>Bristol</t>
  </si>
  <si>
    <t xml:space="preserve">BS35 4AT </t>
  </si>
  <si>
    <t>01454 614624</t>
  </si>
  <si>
    <t>© Kelly Farm Consulting Limited 2021</t>
  </si>
  <si>
    <t>Version 210121</t>
  </si>
  <si>
    <t>20% reduction up to 30k</t>
  </si>
  <si>
    <t>25% reduction up to 50k</t>
  </si>
  <si>
    <t>35% reduction 50-150k</t>
  </si>
  <si>
    <t>40% reduction &gt;150k</t>
  </si>
  <si>
    <t>Expected Reduction in 2022</t>
  </si>
  <si>
    <t>35% reduction up to 30k</t>
  </si>
  <si>
    <t>40% reduction up to 50k</t>
  </si>
  <si>
    <t>50% reduction 50-150k</t>
  </si>
  <si>
    <t>55% reduction &gt;150k</t>
  </si>
  <si>
    <t>50% reduction up to 30k</t>
  </si>
  <si>
    <t>55% reduction up to 50k</t>
  </si>
  <si>
    <t>65% reduction 50-150k</t>
  </si>
  <si>
    <t>70% reduction &gt;150k</t>
  </si>
  <si>
    <t xml:space="preserve">Anticipated 2022 Payment </t>
  </si>
  <si>
    <t xml:space="preserve">Anticipated 2023 Payment </t>
  </si>
  <si>
    <t xml:space="preserve">Anticipated 2024 Payment </t>
  </si>
  <si>
    <t xml:space="preserve">published by DEFRA in November 2020. </t>
  </si>
  <si>
    <t xml:space="preserve">This calculator is intended to provide outline guidance only, if you </t>
  </si>
  <si>
    <t xml:space="preserve"> require more detailed analysis, please discuss with us. </t>
  </si>
  <si>
    <t>BPS REDUCTIONS CALCULATOR</t>
  </si>
  <si>
    <t>BPS Payment in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</si>
</sst>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164" fontId="2" fillId="2" borderId="0" xfId="1" applyNumberFormat="1" applyFont="1" applyFill="1"/>
    <xf numFmtId="9" fontId="0" fillId="0" borderId="0" xfId="3" applyFont="1" applyAlignment="1">
      <alignment horizontal="center"/>
    </xf>
    <xf numFmtId="165" fontId="0" fillId="0" borderId="0" xfId="2" applyNumberFormat="1" applyFont="1" applyAlignment="1">
      <alignment horizontal="center"/>
    </xf>
    <xf numFmtId="165" fontId="2" fillId="2" borderId="0" xfId="2" applyNumberFormat="1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165" fontId="3" fillId="3" borderId="1" xfId="2" applyNumberFormat="1" applyFont="1" applyFill="1" applyBorder="1" applyAlignment="1" applyProtection="1">
      <alignment horizontal="left"/>
      <protection locked="0"/>
    </xf>
    <xf numFmtId="0" fontId="0" fillId="4" borderId="0" xfId="0" applyFill="1" applyAlignment="1">
      <alignment horizontal="center"/>
    </xf>
    <xf numFmtId="0" fontId="2" fillId="5" borderId="0" xfId="0" applyFont="1" applyFill="1"/>
    <xf numFmtId="164" fontId="2" fillId="5" borderId="0" xfId="1" applyNumberFormat="1" applyFont="1" applyFill="1"/>
    <xf numFmtId="165" fontId="2" fillId="5" borderId="0" xfId="2" applyNumberFormat="1" applyFont="1" applyFill="1" applyAlignment="1">
      <alignment horizontal="center"/>
    </xf>
    <xf numFmtId="0" fontId="0" fillId="5" borderId="0" xfId="0" applyFill="1"/>
    <xf numFmtId="0" fontId="0" fillId="2" borderId="0" xfId="0" applyFill="1"/>
    <xf numFmtId="165" fontId="7" fillId="2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99060</xdr:rowOff>
    </xdr:from>
    <xdr:to>
      <xdr:col>1</xdr:col>
      <xdr:colOff>882622</xdr:colOff>
      <xdr:row>6</xdr:row>
      <xdr:rowOff>68579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FE613D-5F5E-41C8-BE35-B5921D9D2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9060"/>
          <a:ext cx="1400782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77DE-4998-4604-AB53-98C952C02AC8}">
  <dimension ref="B1:U37"/>
  <sheetViews>
    <sheetView showGridLines="0" showRowColHeaders="0" tabSelected="1" topLeftCell="B9" workbookViewId="0">
      <selection activeCell="C13" sqref="C13"/>
    </sheetView>
  </sheetViews>
  <sheetFormatPr defaultRowHeight="14.5" x14ac:dyDescent="0.35"/>
  <cols>
    <col min="2" max="2" width="23" bestFit="1" customWidth="1"/>
    <col min="3" max="3" width="11.36328125" bestFit="1" customWidth="1"/>
    <col min="4" max="4" width="11.453125" bestFit="1" customWidth="1"/>
    <col min="5" max="5" width="9" bestFit="1" customWidth="1"/>
    <col min="7" max="7" width="23.6328125" customWidth="1"/>
    <col min="12" max="12" width="26.6328125" customWidth="1"/>
    <col min="17" max="17" width="23.36328125" customWidth="1"/>
  </cols>
  <sheetData>
    <row r="1" spans="2:20" x14ac:dyDescent="0.35">
      <c r="F1" s="9" t="s">
        <v>11</v>
      </c>
    </row>
    <row r="2" spans="2:20" x14ac:dyDescent="0.35">
      <c r="F2" s="9" t="s">
        <v>12</v>
      </c>
    </row>
    <row r="3" spans="2:20" x14ac:dyDescent="0.35">
      <c r="F3" s="9" t="s">
        <v>13</v>
      </c>
    </row>
    <row r="4" spans="2:20" x14ac:dyDescent="0.35">
      <c r="F4" s="9" t="s">
        <v>14</v>
      </c>
    </row>
    <row r="5" spans="2:20" x14ac:dyDescent="0.35">
      <c r="F5" s="9" t="s">
        <v>15</v>
      </c>
    </row>
    <row r="6" spans="2:20" x14ac:dyDescent="0.35">
      <c r="F6" s="10"/>
    </row>
    <row r="7" spans="2:20" x14ac:dyDescent="0.35">
      <c r="F7" s="9" t="s">
        <v>16</v>
      </c>
    </row>
    <row r="10" spans="2:20" ht="18.5" x14ac:dyDescent="0.45">
      <c r="B10" s="7" t="s">
        <v>38</v>
      </c>
    </row>
    <row r="12" spans="2:20" ht="15" thickBot="1" x14ac:dyDescent="0.4"/>
    <row r="13" spans="2:20" ht="15" thickBot="1" x14ac:dyDescent="0.4">
      <c r="B13" t="s">
        <v>39</v>
      </c>
      <c r="C13" s="11">
        <v>40000</v>
      </c>
      <c r="D13" s="2"/>
      <c r="E13" s="2"/>
    </row>
    <row r="14" spans="2:20" x14ac:dyDescent="0.35">
      <c r="C14" s="2"/>
      <c r="D14" s="2"/>
      <c r="E14" s="2"/>
    </row>
    <row r="15" spans="2:20" hidden="1" x14ac:dyDescent="0.35">
      <c r="B15" s="12">
        <v>2021</v>
      </c>
      <c r="C15" s="12"/>
      <c r="D15" s="12"/>
      <c r="E15" s="12"/>
      <c r="G15" s="12">
        <v>2022</v>
      </c>
      <c r="H15" s="12"/>
      <c r="I15" s="12"/>
      <c r="J15" s="12"/>
      <c r="L15" s="12">
        <v>2023</v>
      </c>
      <c r="M15" s="12"/>
      <c r="N15" s="12"/>
      <c r="O15" s="12"/>
      <c r="Q15" s="12">
        <v>2024</v>
      </c>
      <c r="R15" s="12"/>
      <c r="S15" s="12"/>
      <c r="T15" s="12"/>
    </row>
    <row r="16" spans="2:20" hidden="1" x14ac:dyDescent="0.35">
      <c r="B16" t="s">
        <v>5</v>
      </c>
      <c r="C16" s="2" t="s">
        <v>6</v>
      </c>
      <c r="D16" s="2" t="s">
        <v>7</v>
      </c>
      <c r="E16" s="2"/>
      <c r="G16" t="s">
        <v>5</v>
      </c>
      <c r="H16" s="2" t="s">
        <v>6</v>
      </c>
      <c r="I16" s="2" t="s">
        <v>7</v>
      </c>
      <c r="J16" s="2"/>
      <c r="L16" t="s">
        <v>5</v>
      </c>
      <c r="M16" s="2" t="s">
        <v>6</v>
      </c>
      <c r="N16" s="2" t="s">
        <v>7</v>
      </c>
      <c r="O16" s="2"/>
      <c r="Q16" t="s">
        <v>5</v>
      </c>
      <c r="R16" s="2" t="s">
        <v>6</v>
      </c>
      <c r="S16" s="2" t="s">
        <v>7</v>
      </c>
      <c r="T16" s="2"/>
    </row>
    <row r="17" spans="2:21" hidden="1" x14ac:dyDescent="0.35">
      <c r="B17" t="s">
        <v>0</v>
      </c>
      <c r="C17" s="2">
        <f>IF(C13&gt;30000,(30000*0.05),(C13*0.05))</f>
        <v>1500</v>
      </c>
      <c r="D17" s="2">
        <f>IF(C17&lt;0,"",C17)</f>
        <v>1500</v>
      </c>
      <c r="E17" s="2"/>
      <c r="G17" t="s">
        <v>19</v>
      </c>
      <c r="H17" s="2">
        <f>IF(C13&gt;30000,(30000*0.2),(C13*0.2))</f>
        <v>6000</v>
      </c>
      <c r="I17" s="2">
        <f>IF(H17&lt;0,"",H17)</f>
        <v>6000</v>
      </c>
      <c r="J17" s="2"/>
      <c r="L17" t="s">
        <v>24</v>
      </c>
      <c r="M17" s="2">
        <f>IF(C13&gt;30000,(30000*0.35),(C13*0.35))</f>
        <v>10500</v>
      </c>
      <c r="N17" s="2">
        <f>IF(M17&lt;0,"",M17)</f>
        <v>10500</v>
      </c>
      <c r="O17" s="2"/>
      <c r="Q17" t="s">
        <v>28</v>
      </c>
      <c r="R17" s="2">
        <f>IF(C13&gt;30000,(30000*0.5),(C13*0.5))</f>
        <v>15000</v>
      </c>
      <c r="S17" s="2">
        <f>IF(R17&lt;0,"",R17)</f>
        <v>15000</v>
      </c>
      <c r="T17" s="2"/>
    </row>
    <row r="18" spans="2:21" hidden="1" x14ac:dyDescent="0.35">
      <c r="B18" t="s">
        <v>2</v>
      </c>
      <c r="C18" s="2">
        <f>IF((C13-30000&gt;20000),(20000*0.1),((C13-30000)*0.1))</f>
        <v>1000</v>
      </c>
      <c r="D18" s="2">
        <f t="shared" ref="D18:D20" si="0">IF(C18&lt;0,"",C18)</f>
        <v>1000</v>
      </c>
      <c r="E18" s="2"/>
      <c r="G18" t="s">
        <v>20</v>
      </c>
      <c r="H18" s="2">
        <f>IF((C13-30000&gt;20000),(20000*0.25),((C13-30000)*0.25))</f>
        <v>2500</v>
      </c>
      <c r="I18" s="2">
        <f t="shared" ref="I18:I20" si="1">IF(H18&lt;0,"",H18)</f>
        <v>2500</v>
      </c>
      <c r="J18" s="2"/>
      <c r="L18" t="s">
        <v>25</v>
      </c>
      <c r="M18" s="2">
        <f>IF((C13-30000&gt;20000),(20000*0.4),((C13-30000)*0.4))</f>
        <v>4000</v>
      </c>
      <c r="N18" s="2">
        <f t="shared" ref="N18:N20" si="2">IF(M18&lt;0,"",M18)</f>
        <v>4000</v>
      </c>
      <c r="O18" s="2"/>
      <c r="Q18" t="s">
        <v>29</v>
      </c>
      <c r="R18" s="2">
        <f>IF((C13-30000&gt;20000),(20000*0.55),((C13-30000)*0.55))</f>
        <v>5500</v>
      </c>
      <c r="S18" s="2">
        <f t="shared" ref="S18:S20" si="3">IF(R18&lt;0,"",R18)</f>
        <v>5500</v>
      </c>
      <c r="T18" s="2"/>
    </row>
    <row r="19" spans="2:21" hidden="1" x14ac:dyDescent="0.35">
      <c r="B19" t="s">
        <v>1</v>
      </c>
      <c r="C19" s="2">
        <f>IF((C13-50000&gt;100000),(100000*0.2),((C13-50000)*0.2))</f>
        <v>-2000</v>
      </c>
      <c r="D19" s="2" t="str">
        <f t="shared" si="0"/>
        <v/>
      </c>
      <c r="E19" s="2"/>
      <c r="G19" t="s">
        <v>21</v>
      </c>
      <c r="H19" s="2">
        <f>IF((C13-50000&gt;100000),(100000*0.35),((C13-50000)*0.35))</f>
        <v>-3500</v>
      </c>
      <c r="I19" s="2" t="str">
        <f t="shared" si="1"/>
        <v/>
      </c>
      <c r="J19" s="2"/>
      <c r="L19" t="s">
        <v>26</v>
      </c>
      <c r="M19" s="2">
        <f>IF((C13-50000&gt;100000),(100000*0.5),((C13-50000)*0.5))</f>
        <v>-5000</v>
      </c>
      <c r="N19" s="2" t="str">
        <f t="shared" si="2"/>
        <v/>
      </c>
      <c r="O19" s="2"/>
      <c r="Q19" t="s">
        <v>30</v>
      </c>
      <c r="R19" s="2">
        <f>IF((C13-50000&gt;100000),(100000*0.65),((C13-50000)*0.65))</f>
        <v>-6500</v>
      </c>
      <c r="S19" s="2" t="str">
        <f t="shared" si="3"/>
        <v/>
      </c>
      <c r="T19" s="2"/>
    </row>
    <row r="20" spans="2:21" hidden="1" x14ac:dyDescent="0.35">
      <c r="B20" t="s">
        <v>3</v>
      </c>
      <c r="C20" s="2" t="str">
        <f>IF((C13-150000&gt;1),((C13-150000)*0.25),"")</f>
        <v/>
      </c>
      <c r="D20" s="2" t="str">
        <f t="shared" si="0"/>
        <v/>
      </c>
      <c r="E20" s="2"/>
      <c r="G20" t="s">
        <v>22</v>
      </c>
      <c r="H20" s="2" t="str">
        <f>IF((C13-150000&gt;1),((C13-150000)*0.4),"")</f>
        <v/>
      </c>
      <c r="I20" s="2" t="str">
        <f t="shared" si="1"/>
        <v/>
      </c>
      <c r="J20" s="2"/>
      <c r="L20" t="s">
        <v>27</v>
      </c>
      <c r="M20" s="2" t="str">
        <f>IF((C13-150000&gt;1),((C13-150000)*0.55),"")</f>
        <v/>
      </c>
      <c r="N20" s="2" t="str">
        <f t="shared" si="2"/>
        <v/>
      </c>
      <c r="O20" s="2"/>
      <c r="Q20" t="s">
        <v>31</v>
      </c>
      <c r="R20" s="2" t="str">
        <f>IF((C13-150000&gt;1),((C13-150000)*0.7),"")</f>
        <v/>
      </c>
      <c r="S20" s="2" t="str">
        <f t="shared" si="3"/>
        <v/>
      </c>
      <c r="T20" s="2"/>
    </row>
    <row r="21" spans="2:21" hidden="1" x14ac:dyDescent="0.35">
      <c r="C21" s="2"/>
      <c r="D21" s="2"/>
      <c r="E21" s="2"/>
      <c r="H21" s="2"/>
      <c r="I21" s="2"/>
      <c r="J21" s="2"/>
      <c r="M21" s="2"/>
      <c r="N21" s="2"/>
      <c r="O21" s="2"/>
      <c r="R21" s="2"/>
      <c r="S21" s="2"/>
      <c r="T21" s="2"/>
    </row>
    <row r="22" spans="2:21" hidden="1" x14ac:dyDescent="0.35">
      <c r="B22" t="s">
        <v>8</v>
      </c>
      <c r="C22" s="2"/>
      <c r="D22" s="5">
        <f>SUM(D17:D20)</f>
        <v>2500</v>
      </c>
      <c r="E22" s="4">
        <f>D22/C13</f>
        <v>6.25E-2</v>
      </c>
      <c r="G22" t="s">
        <v>23</v>
      </c>
      <c r="H22" s="2"/>
      <c r="I22" s="5">
        <f>SUM(I17:I20)</f>
        <v>8500</v>
      </c>
      <c r="J22" s="4">
        <f>I22/C13</f>
        <v>0.21249999999999999</v>
      </c>
      <c r="L22" t="s">
        <v>8</v>
      </c>
      <c r="M22" s="2"/>
      <c r="N22" s="5">
        <f>SUM(N17:N20)</f>
        <v>14500</v>
      </c>
      <c r="O22" s="4">
        <f>N22/C13</f>
        <v>0.36249999999999999</v>
      </c>
      <c r="Q22" t="s">
        <v>8</v>
      </c>
      <c r="R22" s="2"/>
      <c r="S22" s="5">
        <f>SUM(S17:S20)</f>
        <v>20500</v>
      </c>
      <c r="T22" s="4">
        <f>S22/C13</f>
        <v>0.51249999999999996</v>
      </c>
    </row>
    <row r="23" spans="2:21" hidden="1" x14ac:dyDescent="0.35">
      <c r="C23" s="2"/>
      <c r="D23" s="5"/>
      <c r="E23" s="2"/>
      <c r="H23" s="2"/>
      <c r="I23" s="5"/>
      <c r="J23" s="2"/>
      <c r="M23" s="2"/>
      <c r="N23" s="5"/>
      <c r="O23" s="2"/>
      <c r="R23" s="2"/>
      <c r="S23" s="5"/>
      <c r="T23" s="2"/>
    </row>
    <row r="24" spans="2:21" x14ac:dyDescent="0.35">
      <c r="B24" s="1" t="s">
        <v>4</v>
      </c>
      <c r="C24" s="3"/>
      <c r="D24" s="6">
        <f>C13-D22</f>
        <v>37500</v>
      </c>
      <c r="E24" s="14"/>
      <c r="G24" s="13"/>
      <c r="H24" s="14"/>
      <c r="I24" s="15"/>
      <c r="J24" s="14"/>
      <c r="K24" s="16"/>
      <c r="L24" s="13"/>
      <c r="M24" s="14"/>
      <c r="N24" s="15"/>
      <c r="O24" s="14"/>
      <c r="P24" s="16"/>
      <c r="Q24" s="13"/>
      <c r="R24" s="14"/>
      <c r="S24" s="15"/>
      <c r="T24" s="14"/>
      <c r="U24" s="16"/>
    </row>
    <row r="25" spans="2:21" x14ac:dyDescent="0.35">
      <c r="B25" s="1" t="s">
        <v>32</v>
      </c>
      <c r="C25" s="17"/>
      <c r="D25" s="18">
        <f>C13-I22</f>
        <v>31500</v>
      </c>
      <c r="E25" s="16"/>
    </row>
    <row r="26" spans="2:21" x14ac:dyDescent="0.35">
      <c r="B26" s="1" t="s">
        <v>33</v>
      </c>
      <c r="C26" s="17"/>
      <c r="D26" s="18">
        <f>C13-N22</f>
        <v>25500</v>
      </c>
      <c r="E26" s="16"/>
    </row>
    <row r="27" spans="2:21" x14ac:dyDescent="0.35">
      <c r="B27" s="1" t="s">
        <v>34</v>
      </c>
      <c r="C27" s="17"/>
      <c r="D27" s="18">
        <f>C13-S22</f>
        <v>19500</v>
      </c>
      <c r="E27" s="16"/>
    </row>
    <row r="30" spans="2:21" x14ac:dyDescent="0.35">
      <c r="B30" t="s">
        <v>9</v>
      </c>
    </row>
    <row r="31" spans="2:21" x14ac:dyDescent="0.35">
      <c r="B31" t="s">
        <v>10</v>
      </c>
    </row>
    <row r="32" spans="2:21" x14ac:dyDescent="0.35">
      <c r="B32" t="s">
        <v>35</v>
      </c>
    </row>
    <row r="33" spans="2:6" x14ac:dyDescent="0.35">
      <c r="B33" t="s">
        <v>36</v>
      </c>
    </row>
    <row r="34" spans="2:6" x14ac:dyDescent="0.35">
      <c r="B34" t="s">
        <v>37</v>
      </c>
    </row>
    <row r="37" spans="2:6" x14ac:dyDescent="0.35">
      <c r="B37" t="s">
        <v>17</v>
      </c>
      <c r="F37" s="8" t="s">
        <v>18</v>
      </c>
    </row>
  </sheetData>
  <sheetProtection algorithmName="SHA-512" hashValue="e5mfSkZD39zd+mNuWnK9aqsDZDvOMvT07g1Vxf0/RjyYbSC0MZonVMk+81xUXIsQZ5PVrMMiLvKgeDmmxLwvaA==" saltValue="yNXfiCTWKR8JjIjaZVQBvg==" spinCount="100000" sheet="1" objects="1" scenarios="1" selectLockedCells="1"/>
  <mergeCells count="4">
    <mergeCell ref="B15:E15"/>
    <mergeCell ref="G15:J15"/>
    <mergeCell ref="L15:O15"/>
    <mergeCell ref="Q15:T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AD18-2B74-4463-8566-AE9573156A19}">
  <dimension ref="A1"/>
  <sheetViews>
    <sheetView workbookViewId="0">
      <selection activeCell="C9" sqref="C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4487-74D1-4843-B0F4-FDA787D37F2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Kelly</dc:creator>
  <cp:lastModifiedBy>Pete Kelly</cp:lastModifiedBy>
  <dcterms:created xsi:type="dcterms:W3CDTF">2020-03-02T18:04:36Z</dcterms:created>
  <dcterms:modified xsi:type="dcterms:W3CDTF">2021-01-21T16:06:43Z</dcterms:modified>
</cp:coreProperties>
</file>